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LIANT\Depto_Contabilidad\O.F.S\JUMAPAC GENERADOR CP 2017\PRIMER TRIMESTRE\DIGITALES SIRET\"/>
    </mc:Choice>
  </mc:AlternateContent>
  <bookViews>
    <workbookView xWindow="0" yWindow="0" windowWidth="19200" windowHeight="10995" firstSheet="1" activeTab="1"/>
  </bookViews>
  <sheets>
    <sheet name="Hoja1" sheetId="4" state="hidden" r:id="rId1"/>
    <sheet name="EFE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41" i="1" l="1"/>
  <c r="D40" i="1"/>
  <c r="D57" i="1"/>
  <c r="D31" i="1"/>
  <c r="D30" i="1"/>
  <c r="D29" i="1"/>
  <c r="D28" i="1"/>
  <c r="D25" i="1"/>
  <c r="D24" i="1"/>
  <c r="D23" i="1"/>
  <c r="D22" i="1"/>
  <c r="D21" i="1"/>
  <c r="D20" i="1"/>
  <c r="D19" i="1"/>
  <c r="D18" i="1"/>
  <c r="D17" i="1"/>
  <c r="D14" i="1"/>
  <c r="D13" i="1"/>
  <c r="D11" i="1"/>
  <c r="D10" i="1"/>
  <c r="D9" i="1"/>
  <c r="D8" i="1"/>
  <c r="D7" i="1"/>
  <c r="D6" i="1"/>
  <c r="D5" i="1"/>
  <c r="D16" i="1" l="1"/>
  <c r="D4" i="1"/>
  <c r="C57" i="1"/>
  <c r="C41" i="1"/>
  <c r="C40" i="1"/>
  <c r="C31" i="1"/>
  <c r="C30" i="1"/>
  <c r="C29" i="1"/>
  <c r="C28" i="1"/>
  <c r="C25" i="1"/>
  <c r="C24" i="1"/>
  <c r="C23" i="1"/>
  <c r="C22" i="1"/>
  <c r="C21" i="1"/>
  <c r="C20" i="1"/>
  <c r="C19" i="1"/>
  <c r="C18" i="1"/>
  <c r="C17" i="1"/>
  <c r="C14" i="1"/>
  <c r="C13" i="1"/>
  <c r="C11" i="1"/>
  <c r="C10" i="1"/>
  <c r="C9" i="1"/>
  <c r="C8" i="1"/>
  <c r="C7" i="1"/>
  <c r="C6" i="1"/>
  <c r="C5" i="1"/>
  <c r="D33" i="1" l="1"/>
  <c r="D49" i="1"/>
  <c r="D45" i="1" s="1"/>
  <c r="D39" i="1"/>
  <c r="D54" i="1" s="1"/>
  <c r="D50" i="1" s="1"/>
  <c r="D35" i="1"/>
  <c r="C39" i="1"/>
  <c r="C35" i="1"/>
  <c r="C16" i="1"/>
  <c r="C4" i="1"/>
  <c r="C49" i="1" s="1"/>
  <c r="C45" i="1" s="1"/>
  <c r="C54" i="1" l="1"/>
  <c r="C50" i="1" s="1"/>
  <c r="C55" i="1" s="1"/>
  <c r="C43" i="1"/>
  <c r="D43" i="1"/>
  <c r="D55" i="1"/>
  <c r="C33" i="1"/>
  <c r="D56" i="1" l="1"/>
  <c r="D58" i="1" s="1"/>
  <c r="C56" i="1"/>
  <c r="C58" i="1" s="1"/>
</calcChain>
</file>

<file path=xl/sharedStrings.xml><?xml version="1.0" encoding="utf-8"?>
<sst xmlns="http://schemas.openxmlformats.org/spreadsheetml/2006/main" count="76" uniqueCount="64">
  <si>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</si>
  <si>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</si>
  <si>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</si>
  <si>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</si>
  <si>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</si>
  <si>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</si>
  <si>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</si>
  <si>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</si>
  <si>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</si>
  <si>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</si>
  <si>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</si>
  <si>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</si>
  <si>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</si>
  <si>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</si>
  <si>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</si>
  <si>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</si>
  <si>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</si>
  <si>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</si>
  <si>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</si>
  <si>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</si>
  <si>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</si>
  <si>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</si>
  <si>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</si>
  <si>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</si>
  <si>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</si>
  <si>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</si>
  <si>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</si>
  <si>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</si>
  <si>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</si>
  <si>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</si>
  <si>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</si>
  <si>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</si>
  <si>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</si>
  <si>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</si>
  <si>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</si>
  <si>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</si>
  <si>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</si>
  <si>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</si>
  <si>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</si>
  <si>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</si>
  <si>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</si>
  <si>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</si>
  <si>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</si>
  <si>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</si>
  <si>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</si>
  <si>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</si>
  <si>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</si>
  <si>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</si>
  <si>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</si>
  <si>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</si>
  <si>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</si>
  <si>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</si>
  <si>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</si>
  <si>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</si>
  <si>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</si>
  <si>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</si>
  <si>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</si>
  <si>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</si>
  <si>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</si>
  <si>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</si>
  <si>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</si>
  <si>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</si>
  <si>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 DE CONTABILIDAD
C.P. MARIA DE LA LUZ CARACHEO ACOSTA</t>
  </si>
  <si>
    <t>JUNTA MUNICIPAL DE AGUA POTABLE Y ALCANTARILLADO DE CORTAZAR, GTO.
ESTADO DE FLUJOS DE EFECTIVO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</si>
</sst>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1" fillId="0" borderId="10" xfId="3" applyNumberFormat="1" applyFont="1" applyBorder="1" applyAlignment="1" applyProtection="1">
      <alignment horizontal="right" vertical="top"/>
      <protection locked="0"/>
    </xf>
    <xf numFmtId="4" fontId="1" fillId="0" borderId="10" xfId="8" applyNumberFormat="1" applyFont="1" applyFill="1" applyBorder="1" applyAlignment="1" applyProtection="1">
      <alignment horizontal="right" vertical="top"/>
      <protection locked="0"/>
    </xf>
    <xf numFmtId="4" fontId="1" fillId="0" borderId="11" xfId="3" applyNumberFormat="1" applyFont="1" applyBorder="1" applyAlignment="1" applyProtection="1">
      <alignment horizontal="right" vertical="top"/>
      <protection locked="0"/>
    </xf>
    <xf numFmtId="4" fontId="1" fillId="0" borderId="10" xfId="3" applyNumberFormat="1" applyFont="1" applyFill="1" applyBorder="1" applyAlignment="1" applyProtection="1">
      <alignment horizontal="right"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1-1-1,F,#3]{1215}" advise="1">
        <values>
          <value>
            <val>19713327.810000006</val>
          </value>
        </values>
      </ddeItem>
      <ddeItem name="@CTA[1-1-1,I,#3]{1216}" advise="1">
        <values>
          <value>
            <val>30609735.139999986</val>
          </value>
        </values>
      </ddeItem>
      <ddeItem name="@CTA[1-1-1,J,#3]" advise="1">
        <values>
          <value>
            <val>20983913.039999999</val>
          </value>
        </values>
      </ddeItem>
      <ddeItem name="@CTA[1-1-1,J,#3]{1216}" advise="1">
        <values>
          <value>
            <val>66444994.169999987</val>
          </value>
        </values>
      </ddeItem>
      <ddeItem name="@CTA[1-1-1,K,#3]" advise="1">
        <values>
          <value>
            <val>16446008.59</val>
          </value>
        </values>
      </ddeItem>
      <ddeItem name="@CTA[1-1-1,K,#3]{1216}" advise="1">
        <values>
          <value>
            <val>58295426.329999998</val>
          </value>
        </values>
      </ddeItem>
      <ddeItem name="@CTA[8-1-5-1,F,#4]" advise="1">
        <values>
          <value t="nil">
            <val>1</val>
          </value>
        </values>
      </ddeItem>
      <ddeItem name="@CTA[8-1-5-1,F,#4]{1216}" advise="1">
        <values>
          <value t="nil">
            <val>1</val>
          </value>
        </values>
      </ddeItem>
      <ddeItem name="@CTA[8-1-5-2,F,#4]" advise="1">
        <values>
          <value t="nil">
            <val>1</val>
          </value>
        </values>
      </ddeItem>
      <ddeItem name="@CTA[8-1-5-2,F,#4]{1216}" advise="1">
        <values>
          <value t="nil">
            <val>1</val>
          </value>
        </values>
      </ddeItem>
      <ddeItem name="@CTA[8-1-5-3,F,#4]" advise="1">
        <values>
          <value t="nil">
            <val>1</val>
          </value>
        </values>
      </ddeItem>
      <ddeItem name="@CTA[8-1-5-3,F,#4]{1216}" advise="1">
        <values>
          <value t="nil">
            <val>1</val>
          </value>
        </values>
      </ddeItem>
      <ddeItem name="@CTA[8-1-5-4,F,#4]" advise="1">
        <values>
          <value>
            <val>15741075.859999999</val>
          </value>
        </values>
      </ddeItem>
      <ddeItem name="@CTA[8-1-5-4,F,#4]{1216}" advise="1">
        <values>
          <value>
            <val>47026240.810000025</val>
          </value>
        </values>
      </ddeItem>
      <ddeItem name="@CTA[8-1-5-5,F,#4]" advise="1">
        <values>
          <value>
            <val>214598.09000000003</val>
          </value>
        </values>
      </ddeItem>
      <ddeItem name="@CTA[8-1-5-5,F,#4]{1216}" advise="1">
        <values>
          <value>
            <val>115057.35000000002</val>
          </value>
        </values>
      </ddeItem>
      <ddeItem name="@CTA[8-1-5-6,F,#4]" advise="1">
        <values>
          <value>
            <val>302213.93000000005</val>
          </value>
        </values>
      </ddeItem>
      <ddeItem name="@CTA[8-1-5-6,F,#4]{1216}" advise="1">
        <values>
          <value>
            <val>1074136.8900000001</val>
          </value>
        </values>
      </ddeItem>
      <ddeItem name="@CTA[8-1-5-7,F,#4]" advise="1">
        <values>
          <value>
            <val>55264.520000000019</val>
          </value>
        </values>
      </ddeItem>
      <ddeItem name="@CTA[8-1-5-7,F,#4]{1216}" advise="1">
        <values>
          <value>
            <val>98233.410000000018</val>
          </value>
        </values>
      </ddeItem>
      <ddeItem name="@CTA[8-1-5-8,F,#4]" advise="1">
        <values>
          <value>
            <val>805847.00000000023</val>
          </value>
        </values>
      </ddeItem>
      <ddeItem name="@CTA[8-1-5-8,F,#4]{1216}" advise="1">
        <values>
          <value>
            <val>778345.00000000023</val>
          </value>
        </values>
      </ddeItem>
      <ddeItem name="@CTA[8-1-5-9,F,#4]" advise="1">
        <values>
          <value>
            <val>0</val>
          </value>
        </values>
      </ddeItem>
      <ddeItem name="@CTA[8-1-5-9,F,#4]{1216}" advise="1">
        <values>
          <value>
            <val>0</val>
          </value>
        </values>
      </ddeItem>
      <ddeItem name="@CTA[8-2-7-1,F,#4]" advise="1">
        <values>
          <value>
            <val>3591799.2099999841</val>
          </value>
        </values>
      </ddeItem>
      <ddeItem name="@CTA[8-2-7-1,F,#4]{1216}" advise="1">
        <values>
          <value>
            <val>15666904.119999992</val>
          </value>
        </values>
      </ddeItem>
      <ddeItem name="@CTA[8-2-7-2,F,#4]" advise="1">
        <values>
          <value>
            <val>1160788.8099999987</val>
          </value>
        </values>
      </ddeItem>
      <ddeItem name="@CTA[8-2-7-2,F,#4]{1216}" advise="1">
        <values>
          <value>
            <val>4317712.7700000014</val>
          </value>
        </values>
      </ddeItem>
      <ddeItem name="@CTA[8-2-7-3,F,#4]" advise="1">
        <values>
          <value>
            <val>4101090.2899999926</val>
          </value>
        </values>
      </ddeItem>
      <ddeItem name="@CTA[8-2-7-3,F,#4]{1216}" advise="1">
        <values>
          <value>
            <val>14990907.089999994</val>
          </value>
        </values>
      </ddeItem>
      <ddeItem name="@CTA[8-2-7-4-1,F,#5]" advise="1">
        <values>
          <value t="nil">
            <val>1</val>
          </value>
        </values>
      </ddeItem>
      <ddeItem name="@CTA[8-2-7-4-1,F,#5]{1216}" advise="1">
        <values>
          <value t="nil">
            <val>1</val>
          </value>
        </values>
      </ddeItem>
      <ddeItem name="@CTA[8-2-7-4-2,F,#5]" advise="1">
        <values>
          <value t="nil">
            <val>1</val>
          </value>
        </values>
      </ddeItem>
      <ddeItem name="@CTA[8-2-7-4-2,F,#5]{1216}" advise="1">
        <values>
          <value t="nil">
            <val>1</val>
          </value>
        </values>
      </ddeItem>
      <ddeItem name="@CTA[8-2-7-4-3,F,#5]" advise="1">
        <values>
          <value t="nil">
            <val>1</val>
          </value>
        </values>
      </ddeItem>
      <ddeItem name="@CTA[8-2-7-4-3,F,#5]{1216}" advise="1">
        <values>
          <value t="nil">
            <val>1</val>
          </value>
        </values>
      </ddeItem>
      <ddeItem name="@CTA[8-2-7-4-4,F,#5]" advise="1">
        <values>
          <value t="nil">
            <val>1</val>
          </value>
        </values>
      </ddeItem>
      <ddeItem name="@CTA[8-2-7-4-4,F,#5]{1216}" advise="1">
        <values>
          <value t="nil">
            <val>1</val>
          </value>
        </values>
      </ddeItem>
      <ddeItem name="@CTA[8-2-7-4-5,F,#5]" advise="1">
        <values>
          <value t="nil">
            <val>1</val>
          </value>
        </values>
      </ddeItem>
      <ddeItem name="@CTA[8-2-7-4-5,F,#5]{1216}" advise="1">
        <values>
          <value t="nil">
            <val>1</val>
          </value>
        </values>
      </ddeItem>
      <ddeItem name="@CTA[8-2-7-4-6,F,#5]" advise="1">
        <values>
          <value t="nil">
            <val>1</val>
          </value>
        </values>
      </ddeItem>
      <ddeItem name="@CTA[8-2-7-4-6,F,#5]{1216}" advise="1">
        <values>
          <value t="nil">
            <val>1</val>
          </value>
        </values>
      </ddeItem>
      <ddeItem name="@CTA[8-2-7-4-9,F,#5]" advise="1">
        <values>
          <value t="nil">
            <val>1</val>
          </value>
        </values>
      </ddeItem>
      <ddeItem name="@CTA[8-2-7-4-9,F,#5]{1216}" advise="1">
        <values>
          <value t="nil">
            <val>1</val>
          </value>
        </values>
      </ddeItem>
      <ddeItem name="@CTA[8-2-7-5,F,#4]" advise="1">
        <values>
          <value>
            <val>55682.480000000243</val>
          </value>
        </values>
      </ddeItem>
      <ddeItem name="@CTA[8-2-7-5,F,#4]{1216}" advise="1">
        <values>
          <value>
            <val>909460.20000000007</val>
          </value>
        </values>
      </ddeItem>
      <ddeItem name="@CTA[8-2-7-6,F,#4]" advise="1">
        <values>
          <value>
            <val>2474305.5999999996</val>
          </value>
        </values>
      </ddeItem>
      <ddeItem name="@CTA[8-2-7-6,F,#4]{1216}" advise="1">
        <values>
          <value>
            <val>5919325.2399999993</val>
          </value>
        </values>
      </ddeItem>
      <ddeItem name="@CTA[8-2-7-8-1,F,#5]" advise="1">
        <values>
          <value t="nil">
            <val>1</val>
          </value>
        </values>
      </ddeItem>
      <ddeItem name="@CTA[8-2-7-8-1,F,#5]{1216}" advise="1">
        <values>
          <value t="nil">
            <val>1</val>
          </value>
        </values>
      </ddeItem>
      <ddeItem name="@CTA[8-2-7-8-3,F,#5]" advise="1">
        <values>
          <value t="nil">
            <val>1</val>
          </value>
        </values>
      </ddeItem>
      <ddeItem name="@CTA[8-2-7-8-3,F,#5]{1216}" advise="1">
        <values>
          <value t="nil">
            <val>1</val>
          </value>
        </values>
      </ddeItem>
      <ddeItem name="@CTA[8-2-7-8-5,F,#5]" advise="1">
        <values>
          <value t="nil">
            <val>1</val>
          </value>
        </values>
      </ddeItem>
      <ddeItem name="@CTA[8-2-7-8-5,F,#5]{1216}" advise="1">
        <values>
          <value t="nil">
            <val>1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pane ySplit="2" topLeftCell="A27" activePane="bottomLeft" state="frozen"/>
      <selection pane="bottomLeft" sqref="A1:E1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42" t="s">
        <v>63</v>
      </c>
      <c r="B1" s="43"/>
      <c r="C1" s="43"/>
      <c r="D1" s="43"/>
      <c r="E1" s="44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17118999.399999999</v>
      </c>
      <c r="D4" s="7">
        <f>SUM(D5:D15)</f>
        <v>49092013.460000023</v>
      </c>
      <c r="E4" s="5"/>
    </row>
    <row r="5" spans="1:5" ht="12.75" x14ac:dyDescent="0.2">
      <c r="A5" s="8">
        <v>4110</v>
      </c>
      <c r="B5" s="9" t="s">
        <v>5</v>
      </c>
      <c r="C5" s="38">
        <f>[1]!'@CTA[8-1-5-1,F,#4]'</f>
        <v>0</v>
      </c>
      <c r="D5" s="38">
        <f>[1]!'@CTA[8-1-5-1,F,#4]{1216}'</f>
        <v>0</v>
      </c>
      <c r="E5" s="5"/>
    </row>
    <row r="6" spans="1:5" ht="12.75" x14ac:dyDescent="0.2">
      <c r="A6" s="11">
        <v>4120</v>
      </c>
      <c r="B6" s="12" t="s">
        <v>6</v>
      </c>
      <c r="C6" s="38">
        <f>[1]!'@CTA[8-1-5-2,F,#4]'</f>
        <v>0</v>
      </c>
      <c r="D6" s="38">
        <f>[1]!'@CTA[8-1-5-2,F,#4]{1216}'</f>
        <v>0</v>
      </c>
      <c r="E6" s="5"/>
    </row>
    <row r="7" spans="1:5" ht="12.75" x14ac:dyDescent="0.2">
      <c r="A7" s="8">
        <v>4130</v>
      </c>
      <c r="B7" s="9" t="s">
        <v>7</v>
      </c>
      <c r="C7" s="38">
        <f>[1]!'@CTA[8-1-5-3,F,#4]'</f>
        <v>0</v>
      </c>
      <c r="D7" s="38">
        <f>[1]!'@CTA[8-1-5-3,F,#4]{1216}'</f>
        <v>0</v>
      </c>
      <c r="E7" s="5"/>
    </row>
    <row r="8" spans="1:5" ht="12.75" x14ac:dyDescent="0.2">
      <c r="A8" s="8">
        <v>4140</v>
      </c>
      <c r="B8" s="9" t="s">
        <v>8</v>
      </c>
      <c r="C8" s="38">
        <f>[1]!'@CTA[8-1-5-4,F,#4]'</f>
        <v>15741075.859999999</v>
      </c>
      <c r="D8" s="38">
        <f>[1]!'@CTA[8-1-5-4,F,#4]{1216}'</f>
        <v>47026240.810000025</v>
      </c>
      <c r="E8" s="5"/>
    </row>
    <row r="9" spans="1:5" ht="12.75" x14ac:dyDescent="0.2">
      <c r="A9" s="8">
        <v>4150</v>
      </c>
      <c r="B9" s="9" t="s">
        <v>9</v>
      </c>
      <c r="C9" s="38">
        <f>[1]!'@CTA[8-1-5-5,F,#4]'</f>
        <v>214598.09000000003</v>
      </c>
      <c r="D9" s="38">
        <f>[1]!'@CTA[8-1-5-5,F,#4]{1216}'</f>
        <v>115057.35000000002</v>
      </c>
      <c r="E9" s="5"/>
    </row>
    <row r="10" spans="1:5" ht="12.75" x14ac:dyDescent="0.2">
      <c r="A10" s="8">
        <v>4160</v>
      </c>
      <c r="B10" s="9" t="s">
        <v>10</v>
      </c>
      <c r="C10" s="38">
        <f>[1]!'@CTA[8-1-5-6,F,#4]'</f>
        <v>302213.93000000005</v>
      </c>
      <c r="D10" s="38">
        <f>[1]!'@CTA[8-1-5-6,F,#4]{1216}'</f>
        <v>1074136.8900000001</v>
      </c>
      <c r="E10" s="5"/>
    </row>
    <row r="11" spans="1:5" ht="12.75" x14ac:dyDescent="0.2">
      <c r="A11" s="8">
        <v>4170</v>
      </c>
      <c r="B11" s="9" t="s">
        <v>11</v>
      </c>
      <c r="C11" s="38">
        <f>[1]!'@CTA[8-1-5-7,F,#4]'</f>
        <v>55264.520000000019</v>
      </c>
      <c r="D11" s="38">
        <f>[1]!'@CTA[8-1-5-7,F,#4]{1216}'</f>
        <v>98233.410000000018</v>
      </c>
      <c r="E11" s="5"/>
    </row>
    <row r="12" spans="1:5" ht="22.5" x14ac:dyDescent="0.2">
      <c r="A12" s="8">
        <v>4190</v>
      </c>
      <c r="B12" s="9" t="s">
        <v>54</v>
      </c>
      <c r="C12" s="38">
        <v>0</v>
      </c>
      <c r="D12" s="38">
        <v>0</v>
      </c>
      <c r="E12" s="5"/>
    </row>
    <row r="13" spans="1:5" ht="12.75" x14ac:dyDescent="0.2">
      <c r="A13" s="8">
        <v>4210</v>
      </c>
      <c r="B13" s="9" t="s">
        <v>12</v>
      </c>
      <c r="C13" s="38">
        <f>[1]!'@CTA[8-1-5-8,F,#4]'</f>
        <v>805847.00000000023</v>
      </c>
      <c r="D13" s="38">
        <f>[1]!'@CTA[8-1-5-8,F,#4]{1216}'</f>
        <v>778345.00000000023</v>
      </c>
      <c r="E13" s="5"/>
    </row>
    <row r="14" spans="1:5" ht="12.75" x14ac:dyDescent="0.2">
      <c r="A14" s="8">
        <v>4220</v>
      </c>
      <c r="B14" s="9" t="s">
        <v>13</v>
      </c>
      <c r="C14" s="38">
        <f>[1]!'@CTA[8-1-5-9,F,#4]'</f>
        <v>0</v>
      </c>
      <c r="D14" s="38">
        <f>[1]!'@CTA[8-1-5-9,F,#4]{1216}'</f>
        <v>0</v>
      </c>
      <c r="E14" s="5"/>
    </row>
    <row r="15" spans="1:5" ht="12.75" x14ac:dyDescent="0.2">
      <c r="A15" s="18">
        <v>8001</v>
      </c>
      <c r="B15" s="12" t="s">
        <v>45</v>
      </c>
      <c r="C15" s="38">
        <v>0</v>
      </c>
      <c r="D15" s="38">
        <v>0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8853678.3099999763</v>
      </c>
      <c r="D16" s="7">
        <f>SUM(D17:D32)</f>
        <v>34975523.979999989</v>
      </c>
      <c r="E16" s="5"/>
    </row>
    <row r="17" spans="1:5" ht="12.75" x14ac:dyDescent="0.2">
      <c r="A17" s="8">
        <v>5110</v>
      </c>
      <c r="B17" s="9" t="s">
        <v>15</v>
      </c>
      <c r="C17" s="38">
        <f>[1]!'@CTA[8-2-7-1,F,#4]'</f>
        <v>3591799.2099999841</v>
      </c>
      <c r="D17" s="38">
        <f>[1]!'@CTA[8-2-7-1,F,#4]{1216}'</f>
        <v>15666904.119999992</v>
      </c>
      <c r="E17" s="5"/>
    </row>
    <row r="18" spans="1:5" ht="12.75" x14ac:dyDescent="0.2">
      <c r="A18" s="8">
        <v>5120</v>
      </c>
      <c r="B18" s="9" t="s">
        <v>16</v>
      </c>
      <c r="C18" s="38">
        <f>[1]!'@CTA[8-2-7-2,F,#4]'</f>
        <v>1160788.8099999987</v>
      </c>
      <c r="D18" s="38">
        <f>[1]!'@CTA[8-2-7-2,F,#4]{1216}'</f>
        <v>4317712.7700000014</v>
      </c>
      <c r="E18" s="5"/>
    </row>
    <row r="19" spans="1:5" ht="12.75" x14ac:dyDescent="0.2">
      <c r="A19" s="8">
        <v>5130</v>
      </c>
      <c r="B19" s="9" t="s">
        <v>17</v>
      </c>
      <c r="C19" s="38">
        <f>[1]!'@CTA[8-2-7-3,F,#4]'</f>
        <v>4101090.2899999926</v>
      </c>
      <c r="D19" s="38">
        <f>[1]!'@CTA[8-2-7-3,F,#4]{1216}'</f>
        <v>14990907.089999994</v>
      </c>
      <c r="E19" s="5"/>
    </row>
    <row r="20" spans="1:5" ht="12.75" x14ac:dyDescent="0.2">
      <c r="A20" s="8">
        <v>5210</v>
      </c>
      <c r="B20" s="9" t="s">
        <v>18</v>
      </c>
      <c r="C20" s="38">
        <f>[1]!'@CTA[8-2-7-4-1,F,#5]'</f>
        <v>0</v>
      </c>
      <c r="D20" s="38">
        <f>[1]!'@CTA[8-2-7-4-1,F,#5]{1216}'</f>
        <v>0</v>
      </c>
      <c r="E20" s="5"/>
    </row>
    <row r="21" spans="1:5" ht="12.75" x14ac:dyDescent="0.2">
      <c r="A21" s="8">
        <v>5220</v>
      </c>
      <c r="B21" s="9" t="s">
        <v>19</v>
      </c>
      <c r="C21" s="38">
        <f>[1]!'@CTA[8-2-7-4-2,F,#5]'</f>
        <v>0</v>
      </c>
      <c r="D21" s="38">
        <f>[1]!'@CTA[8-2-7-4-2,F,#5]{1216}'</f>
        <v>0</v>
      </c>
      <c r="E21" s="5"/>
    </row>
    <row r="22" spans="1:5" ht="12.75" x14ac:dyDescent="0.2">
      <c r="A22" s="8">
        <v>5230</v>
      </c>
      <c r="B22" s="9" t="s">
        <v>20</v>
      </c>
      <c r="C22" s="38">
        <f>[1]!'@CTA[8-2-7-4-3,F,#5]'</f>
        <v>0</v>
      </c>
      <c r="D22" s="38">
        <f>[1]!'@CTA[8-2-7-4-3,F,#5]{1216}'</f>
        <v>0</v>
      </c>
      <c r="E22" s="5"/>
    </row>
    <row r="23" spans="1:5" ht="12.75" x14ac:dyDescent="0.2">
      <c r="A23" s="8">
        <v>5240</v>
      </c>
      <c r="B23" s="9" t="s">
        <v>21</v>
      </c>
      <c r="C23" s="38">
        <f>[1]!'@CTA[8-2-7-4-4,F,#5]'</f>
        <v>0</v>
      </c>
      <c r="D23" s="38">
        <f>[1]!'@CTA[8-2-7-4-4,F,#5]{1216}'</f>
        <v>0</v>
      </c>
      <c r="E23" s="5"/>
    </row>
    <row r="24" spans="1:5" ht="12.75" x14ac:dyDescent="0.2">
      <c r="A24" s="8">
        <v>5250</v>
      </c>
      <c r="B24" s="9" t="s">
        <v>22</v>
      </c>
      <c r="C24" s="38">
        <f>[1]!'@CTA[8-2-7-4-5,F,#5]'</f>
        <v>0</v>
      </c>
      <c r="D24" s="38">
        <f>[1]!'@CTA[8-2-7-4-5,F,#5]{1216}'</f>
        <v>0</v>
      </c>
      <c r="E24" s="5"/>
    </row>
    <row r="25" spans="1:5" ht="12.75" x14ac:dyDescent="0.2">
      <c r="A25" s="8">
        <v>5260</v>
      </c>
      <c r="B25" s="9" t="s">
        <v>23</v>
      </c>
      <c r="C25" s="38">
        <f>[1]!'@CTA[8-2-7-4-6,F,#5]'</f>
        <v>0</v>
      </c>
      <c r="D25" s="38">
        <f>[1]!'@CTA[8-2-7-4-6,F,#5]{1216}'</f>
        <v>0</v>
      </c>
      <c r="E25" s="5"/>
    </row>
    <row r="26" spans="1:5" ht="12.75" x14ac:dyDescent="0.2">
      <c r="A26" s="8">
        <v>5270</v>
      </c>
      <c r="B26" s="9" t="s">
        <v>24</v>
      </c>
      <c r="C26" s="39">
        <v>0</v>
      </c>
      <c r="D26" s="39">
        <v>0</v>
      </c>
      <c r="E26" s="5"/>
    </row>
    <row r="27" spans="1:5" ht="12.75" x14ac:dyDescent="0.2">
      <c r="A27" s="8">
        <v>5280</v>
      </c>
      <c r="B27" s="9" t="s">
        <v>53</v>
      </c>
      <c r="C27" s="39">
        <v>0</v>
      </c>
      <c r="D27" s="39">
        <v>0</v>
      </c>
      <c r="E27" s="5"/>
    </row>
    <row r="28" spans="1:5" ht="12.75" x14ac:dyDescent="0.2">
      <c r="A28" s="8">
        <v>5290</v>
      </c>
      <c r="B28" s="9" t="s">
        <v>25</v>
      </c>
      <c r="C28" s="38">
        <f>[1]!'@CTA[8-2-7-4-9,F,#5]'</f>
        <v>0</v>
      </c>
      <c r="D28" s="38">
        <f>[1]!'@CTA[8-2-7-4-9,F,#5]{1216}'</f>
        <v>0</v>
      </c>
      <c r="E28" s="5"/>
    </row>
    <row r="29" spans="1:5" ht="12.75" x14ac:dyDescent="0.2">
      <c r="A29" s="8">
        <v>5310</v>
      </c>
      <c r="B29" s="9" t="s">
        <v>26</v>
      </c>
      <c r="C29" s="38">
        <f>[1]!'@CTA[8-2-7-8-1,F,#5]'</f>
        <v>0</v>
      </c>
      <c r="D29" s="38">
        <f>[1]!'@CTA[8-2-7-8-1,F,#5]{1216}'</f>
        <v>0</v>
      </c>
      <c r="E29" s="5"/>
    </row>
    <row r="30" spans="1:5" ht="12.75" x14ac:dyDescent="0.2">
      <c r="A30" s="8">
        <v>5320</v>
      </c>
      <c r="B30" s="9" t="s">
        <v>27</v>
      </c>
      <c r="C30" s="38">
        <f>[1]!'@CTA[8-2-7-8-3,F,#5]'</f>
        <v>0</v>
      </c>
      <c r="D30" s="38">
        <f>[1]!'@CTA[8-2-7-8-3,F,#5]{1216}'</f>
        <v>0</v>
      </c>
      <c r="E30" s="5"/>
    </row>
    <row r="31" spans="1:5" ht="12.75" x14ac:dyDescent="0.2">
      <c r="A31" s="8">
        <v>5330</v>
      </c>
      <c r="B31" s="9" t="s">
        <v>28</v>
      </c>
      <c r="C31" s="38">
        <f>[1]!'@CTA[8-2-7-8-5,F,#5]'</f>
        <v>0</v>
      </c>
      <c r="D31" s="38">
        <f>[1]!'@CTA[8-2-7-8-5,F,#5]{1216}'</f>
        <v>0</v>
      </c>
      <c r="E31" s="5"/>
    </row>
    <row r="32" spans="1:5" ht="12.75" x14ac:dyDescent="0.2">
      <c r="A32" s="18">
        <v>8002</v>
      </c>
      <c r="B32" s="12" t="s">
        <v>49</v>
      </c>
      <c r="C32" s="38">
        <v>0</v>
      </c>
      <c r="D32" s="38">
        <v>0</v>
      </c>
      <c r="E32" s="5"/>
    </row>
    <row r="33" spans="1:5" x14ac:dyDescent="0.2">
      <c r="A33" s="18">
        <v>900003</v>
      </c>
      <c r="B33" s="21" t="s">
        <v>29</v>
      </c>
      <c r="C33" s="7">
        <f>+C4-C16</f>
        <v>8265321.0900000222</v>
      </c>
      <c r="D33" s="7">
        <f>+D4-D16</f>
        <v>14116489.480000034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0</v>
      </c>
      <c r="D35" s="7">
        <f>SUM(D36:D38)</f>
        <v>0</v>
      </c>
      <c r="E35" s="5"/>
    </row>
    <row r="36" spans="1:5" ht="12.75" x14ac:dyDescent="0.2">
      <c r="A36" s="18">
        <v>8003</v>
      </c>
      <c r="B36" s="12" t="s">
        <v>47</v>
      </c>
      <c r="C36" s="39">
        <v>0</v>
      </c>
      <c r="D36" s="39">
        <v>0</v>
      </c>
      <c r="E36" s="5"/>
    </row>
    <row r="37" spans="1:5" ht="12.75" x14ac:dyDescent="0.2">
      <c r="A37" s="18">
        <v>8004</v>
      </c>
      <c r="B37" s="12" t="s">
        <v>32</v>
      </c>
      <c r="C37" s="39">
        <v>0</v>
      </c>
      <c r="D37" s="39">
        <v>0</v>
      </c>
      <c r="E37" s="5"/>
    </row>
    <row r="38" spans="1:5" ht="12.75" x14ac:dyDescent="0.2">
      <c r="A38" s="18">
        <v>8005</v>
      </c>
      <c r="B38" s="12" t="s">
        <v>50</v>
      </c>
      <c r="C38" s="39">
        <v>0</v>
      </c>
      <c r="D38" s="39">
        <v>0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2529988.08</v>
      </c>
      <c r="D39" s="7">
        <f>SUM(D40:D42)</f>
        <v>6828785.4399999995</v>
      </c>
      <c r="E39" s="5"/>
    </row>
    <row r="40" spans="1:5" ht="12.75" x14ac:dyDescent="0.2">
      <c r="A40" s="20">
        <v>1230</v>
      </c>
      <c r="B40" s="12" t="s">
        <v>47</v>
      </c>
      <c r="C40" s="38">
        <f>[1]!'@CTA[8-2-7-6,F,#4]'</f>
        <v>2474305.5999999996</v>
      </c>
      <c r="D40" s="38">
        <f>[1]!'@CTA[8-2-7-6,F,#4]{1216}'</f>
        <v>5919325.2399999993</v>
      </c>
      <c r="E40" s="5" t="s">
        <v>31</v>
      </c>
    </row>
    <row r="41" spans="1:5" ht="12.75" x14ac:dyDescent="0.2">
      <c r="A41" s="20" t="s">
        <v>55</v>
      </c>
      <c r="B41" s="12" t="s">
        <v>32</v>
      </c>
      <c r="C41" s="38">
        <f>[1]!'@CTA[8-2-7-5,F,#4]'</f>
        <v>55682.480000000243</v>
      </c>
      <c r="D41" s="38">
        <f>[1]!'@CTA[8-2-7-5,F,#4]{1216}'</f>
        <v>909460.20000000007</v>
      </c>
      <c r="E41" s="5" t="s">
        <v>31</v>
      </c>
    </row>
    <row r="42" spans="1:5" ht="12.75" x14ac:dyDescent="0.2">
      <c r="A42" s="18">
        <v>8006</v>
      </c>
      <c r="B42" s="12" t="s">
        <v>46</v>
      </c>
      <c r="C42" s="39">
        <v>0</v>
      </c>
      <c r="D42" s="39">
        <v>0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-2529988.08</v>
      </c>
      <c r="D43" s="7">
        <f>+D35-D39</f>
        <v>-6828785.4399999995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3864913.6400000006</v>
      </c>
      <c r="D45" s="7">
        <f>+D46+D49</f>
        <v>17352980.709999964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ht="12.75" x14ac:dyDescent="0.2">
      <c r="A47" s="20">
        <v>2233</v>
      </c>
      <c r="B47" s="12" t="s">
        <v>48</v>
      </c>
      <c r="C47" s="39">
        <v>0</v>
      </c>
      <c r="D47" s="39">
        <v>0</v>
      </c>
      <c r="E47" s="5"/>
    </row>
    <row r="48" spans="1:5" ht="12.75" x14ac:dyDescent="0.2">
      <c r="A48" s="23">
        <v>2234</v>
      </c>
      <c r="B48" s="12" t="s">
        <v>43</v>
      </c>
      <c r="C48" s="39">
        <v>0</v>
      </c>
      <c r="D48" s="39">
        <v>0</v>
      </c>
      <c r="E48" s="5"/>
    </row>
    <row r="49" spans="1:5" ht="12.75" x14ac:dyDescent="0.2">
      <c r="A49" s="24">
        <v>4800</v>
      </c>
      <c r="B49" s="12" t="s">
        <v>51</v>
      </c>
      <c r="C49" s="41">
        <f>[1]!'@CTA[1-1-1,J,#3]'-C4-C35</f>
        <v>3864913.6400000006</v>
      </c>
      <c r="D49" s="41">
        <f>[1]!'@CTA[1-1-1,J,#3]{1216}'-D4-D35</f>
        <v>17352980.709999964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5062342.2000000235</v>
      </c>
      <c r="D50" s="7">
        <f>+D51+D54</f>
        <v>16491116.910000009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ht="12.75" x14ac:dyDescent="0.2">
      <c r="A52" s="20">
        <v>2131</v>
      </c>
      <c r="B52" s="12" t="s">
        <v>48</v>
      </c>
      <c r="C52" s="39">
        <v>0</v>
      </c>
      <c r="D52" s="39">
        <v>0</v>
      </c>
      <c r="E52" s="5"/>
    </row>
    <row r="53" spans="1:5" ht="12.75" x14ac:dyDescent="0.2">
      <c r="A53" s="23">
        <v>2132</v>
      </c>
      <c r="B53" s="12" t="s">
        <v>43</v>
      </c>
      <c r="C53" s="39">
        <v>0</v>
      </c>
      <c r="D53" s="39">
        <v>0</v>
      </c>
      <c r="E53" s="5"/>
    </row>
    <row r="54" spans="1:5" ht="12.75" x14ac:dyDescent="0.2">
      <c r="A54" s="18">
        <v>8009</v>
      </c>
      <c r="B54" s="12" t="s">
        <v>52</v>
      </c>
      <c r="C54" s="41">
        <f>[1]!'@CTA[1-1-1,K,#3]'-C16-C39</f>
        <v>5062342.2000000235</v>
      </c>
      <c r="D54" s="41">
        <f>[1]!'@CTA[1-1-1,K,#3]{1216}'-D16-D39</f>
        <v>16491116.910000009</v>
      </c>
      <c r="E54" s="5"/>
    </row>
    <row r="55" spans="1:5" x14ac:dyDescent="0.2">
      <c r="A55" s="18">
        <v>900009</v>
      </c>
      <c r="B55" s="6" t="s">
        <v>35</v>
      </c>
      <c r="C55" s="7">
        <f>+C45-C50</f>
        <v>-1197428.5600000229</v>
      </c>
      <c r="D55" s="7">
        <f>+D45-D50</f>
        <v>861863.79999995418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4537904.4499999993</v>
      </c>
      <c r="D56" s="7">
        <f>+D33+D43+D55</f>
        <v>8149567.8399999887</v>
      </c>
      <c r="E56" s="5"/>
    </row>
    <row r="57" spans="1:5" ht="12.75" x14ac:dyDescent="0.2">
      <c r="A57" s="18">
        <v>9000011</v>
      </c>
      <c r="B57" s="6" t="s">
        <v>37</v>
      </c>
      <c r="C57" s="40">
        <f>[1]!'@CTA[1-1-1,F,#3]{1215}'</f>
        <v>19713327.810000006</v>
      </c>
      <c r="D57" s="38">
        <f>[1]!'@CTA[1-1-1,I,#3]{1216}'</f>
        <v>30609735.139999986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24251232.260000005</v>
      </c>
      <c r="D58" s="14">
        <f>+D56+D57</f>
        <v>38759302.979999974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6"/>
      <c r="E61" s="37"/>
    </row>
    <row r="62" spans="1:5" x14ac:dyDescent="0.2">
      <c r="A62" s="32"/>
      <c r="B62" s="33"/>
      <c r="C62" s="32"/>
      <c r="D62" s="32"/>
      <c r="E62" s="37"/>
    </row>
    <row r="63" spans="1:5" x14ac:dyDescent="0.2">
      <c r="A63" s="34"/>
      <c r="B63" s="32"/>
      <c r="C63" s="32"/>
      <c r="D63" s="32"/>
      <c r="E63" s="37"/>
    </row>
    <row r="64" spans="1:5" x14ac:dyDescent="0.2">
      <c r="A64" s="34"/>
      <c r="B64" s="32" t="s">
        <v>59</v>
      </c>
      <c r="C64" s="34" t="s">
        <v>59</v>
      </c>
      <c r="D64" s="34" t="s">
        <v>59</v>
      </c>
      <c r="E64" s="37"/>
    </row>
    <row r="65" spans="1:5" ht="45" x14ac:dyDescent="0.2">
      <c r="A65" s="34"/>
      <c r="B65" s="35" t="s">
        <v>60</v>
      </c>
      <c r="C65" s="35" t="s">
        <v>61</v>
      </c>
      <c r="D65" s="35" t="s">
        <v>62</v>
      </c>
      <c r="E65" s="37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 C16 C34:D35 C39:D39 C43:D45 C50:D50 C55:D56 C58:D58 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Contabilidad_Dos</cp:lastModifiedBy>
  <dcterms:created xsi:type="dcterms:W3CDTF">2012-12-11T20:31:36Z</dcterms:created>
  <dcterms:modified xsi:type="dcterms:W3CDTF">2017-04-26T00:50:30Z</dcterms:modified>
</cp:coreProperties>
</file>